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ovofryslannoord-my.sharepoint.com/personal/ahietkamp_ovofn_nl/Documents/Scholing/Opleiding/D&amp;P/Organiseren van een event/"/>
    </mc:Choice>
  </mc:AlternateContent>
  <xr:revisionPtr revIDLastSave="0" documentId="8_{6491D7DD-5C07-469F-9C48-1C9757B6E4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9" sheetId="1" r:id="rId1"/>
    <sheet name="Blad2" sheetId="2" r:id="rId2"/>
    <sheet name="202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g45V9T0HZiUlwkqelmjg/qZ8J85w=="/>
    </ext>
  </extLst>
</workbook>
</file>

<file path=xl/calcChain.xml><?xml version="1.0" encoding="utf-8"?>
<calcChain xmlns="http://schemas.openxmlformats.org/spreadsheetml/2006/main">
  <c r="P23" i="3" l="1"/>
  <c r="N23" i="3"/>
  <c r="L23" i="3"/>
  <c r="K23" i="3"/>
  <c r="J23" i="3"/>
  <c r="P22" i="3"/>
  <c r="N22" i="3"/>
  <c r="L22" i="3"/>
  <c r="K22" i="3"/>
  <c r="J22" i="3"/>
  <c r="B22" i="3"/>
  <c r="P21" i="3"/>
  <c r="N21" i="3"/>
  <c r="L21" i="3"/>
  <c r="K21" i="3"/>
  <c r="J21" i="3"/>
  <c r="P20" i="3"/>
  <c r="P19" i="3"/>
  <c r="B8" i="3"/>
  <c r="K6" i="3"/>
  <c r="I6" i="3"/>
  <c r="I5" i="3"/>
  <c r="K5" i="3" s="1"/>
  <c r="D5" i="3"/>
  <c r="D22" i="3" s="1"/>
  <c r="F22" i="3" s="1"/>
  <c r="I4" i="3"/>
  <c r="K4" i="3" s="1"/>
  <c r="D31" i="2"/>
  <c r="G31" i="2" s="1"/>
  <c r="I30" i="2"/>
  <c r="F30" i="2"/>
  <c r="D30" i="2"/>
  <c r="G30" i="2" s="1"/>
  <c r="I29" i="2"/>
  <c r="G29" i="2"/>
  <c r="F29" i="2"/>
  <c r="D29" i="2"/>
  <c r="I28" i="2"/>
  <c r="F28" i="2"/>
  <c r="D28" i="2"/>
  <c r="G28" i="2" s="1"/>
  <c r="D25" i="2"/>
  <c r="G25" i="2" s="1"/>
  <c r="I24" i="2"/>
  <c r="G24" i="2"/>
  <c r="F24" i="2"/>
  <c r="D24" i="2"/>
  <c r="I23" i="2"/>
  <c r="F23" i="2"/>
  <c r="D23" i="2"/>
  <c r="G23" i="2" s="1"/>
  <c r="I22" i="2"/>
  <c r="G22" i="2"/>
  <c r="F22" i="2"/>
  <c r="D22" i="2"/>
  <c r="B17" i="2"/>
  <c r="K6" i="2"/>
  <c r="K9" i="2" s="1"/>
  <c r="K14" i="2" s="1"/>
  <c r="I6" i="2"/>
  <c r="K5" i="2"/>
  <c r="I5" i="2"/>
  <c r="D5" i="2"/>
  <c r="K4" i="2"/>
  <c r="I4" i="2"/>
  <c r="B22" i="1"/>
  <c r="I6" i="1"/>
  <c r="K6" i="1" s="1"/>
  <c r="I5" i="1"/>
  <c r="K5" i="1" s="1"/>
  <c r="D5" i="1"/>
  <c r="D22" i="1" s="1"/>
  <c r="F22" i="1" s="1"/>
  <c r="I4" i="1"/>
  <c r="K4" i="1" s="1"/>
  <c r="K9" i="3" l="1"/>
  <c r="K14" i="3" s="1"/>
  <c r="K9" i="1"/>
  <c r="K14" i="1" s="1"/>
</calcChain>
</file>

<file path=xl/sharedStrings.xml><?xml version="1.0" encoding="utf-8"?>
<sst xmlns="http://schemas.openxmlformats.org/spreadsheetml/2006/main" count="141" uniqueCount="71">
  <si>
    <t>Financiën Oktoberfest 2019</t>
  </si>
  <si>
    <t>Uitgaven:</t>
  </si>
  <si>
    <t>Inkomsten:</t>
  </si>
  <si>
    <t>Voorverkoop munten</t>
  </si>
  <si>
    <t>Aantal Kaarten</t>
  </si>
  <si>
    <t>Aantal tafels</t>
  </si>
  <si>
    <t>Munten per tafel</t>
  </si>
  <si>
    <t>Aantal Tickets</t>
  </si>
  <si>
    <t>Voorverkoop munten Bulten</t>
  </si>
  <si>
    <t>Vergunning gemeente</t>
  </si>
  <si>
    <t>Losse tickets</t>
  </si>
  <si>
    <t>Voorverkoop munten Tiroler</t>
  </si>
  <si>
    <t>Verzekering</t>
  </si>
  <si>
    <t>Tafels</t>
  </si>
  <si>
    <t>Voorverkoop munten Heidi</t>
  </si>
  <si>
    <t>Accommodatie Uniawei</t>
  </si>
  <si>
    <t>Muziek</t>
  </si>
  <si>
    <t>Garderoberekken</t>
  </si>
  <si>
    <t xml:space="preserve">Totaal munten voorverkoop: </t>
  </si>
  <si>
    <t>Labels garderobe</t>
  </si>
  <si>
    <t>Aankleding tent</t>
  </si>
  <si>
    <t>Prijs per munt</t>
  </si>
  <si>
    <t>Vergoeding vrijwilligers</t>
  </si>
  <si>
    <t>Vrijwilligers munten</t>
  </si>
  <si>
    <t>Dranghekken</t>
  </si>
  <si>
    <t>Afval NNRD</t>
  </si>
  <si>
    <t>Kosten munten:</t>
  </si>
  <si>
    <t>EHBO</t>
  </si>
  <si>
    <t>Rijplaten</t>
  </si>
  <si>
    <t>Facebook Promotie</t>
  </si>
  <si>
    <t>Consumptiemunten</t>
  </si>
  <si>
    <t>Website</t>
  </si>
  <si>
    <t>Lederhosen</t>
  </si>
  <si>
    <t>FaberExposize bedankje</t>
  </si>
  <si>
    <t>Balans:</t>
  </si>
  <si>
    <t>Totaal:</t>
  </si>
  <si>
    <t>Uitgekeerd aan ons:</t>
  </si>
  <si>
    <t>Begroting kosten</t>
  </si>
  <si>
    <t>Inkomsten ticket</t>
  </si>
  <si>
    <t>Munt inkomsten</t>
  </si>
  <si>
    <t>Haanreclame bedankje</t>
  </si>
  <si>
    <t>Omzet per tafel</t>
  </si>
  <si>
    <t>Prijs per tafel</t>
  </si>
  <si>
    <t>Aantal tafels:</t>
  </si>
  <si>
    <t>Opbrengst tafels</t>
  </si>
  <si>
    <t>Aantal munten per tafel</t>
  </si>
  <si>
    <t>Muntkosten</t>
  </si>
  <si>
    <t>Netto winst</t>
  </si>
  <si>
    <t>Zonder actie</t>
  </si>
  <si>
    <t>Bulten tafel</t>
  </si>
  <si>
    <t>Tiroler tafel</t>
  </si>
  <si>
    <t>Heidi tafel</t>
  </si>
  <si>
    <t>Losse kaarten</t>
  </si>
  <si>
    <t>Financiën Oktoberfest 2021</t>
  </si>
  <si>
    <t>?</t>
  </si>
  <si>
    <t>Kaartverkoop Oktoberfest 2021</t>
  </si>
  <si>
    <t>Prijs</t>
  </si>
  <si>
    <t>Munten</t>
  </si>
  <si>
    <t>Kosten munten</t>
  </si>
  <si>
    <t>Munten p.p.</t>
  </si>
  <si>
    <t>Kosten p.p.</t>
  </si>
  <si>
    <t>Winst uit munten</t>
  </si>
  <si>
    <t>Winst per ticket</t>
  </si>
  <si>
    <t>Aantal verkochte tickets</t>
  </si>
  <si>
    <t>Winst tafel:</t>
  </si>
  <si>
    <t>Losse kaart voorverkoop</t>
  </si>
  <si>
    <t>Losse kaart aan de deur</t>
  </si>
  <si>
    <t>Heidi tafel voorverkoop</t>
  </si>
  <si>
    <t>Tiroler tafel voorverkoop</t>
  </si>
  <si>
    <t>Bulten tafel voorverkoop</t>
  </si>
  <si>
    <t>Voorspelde winst: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</si>
</sst>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"/>
    <numFmt numFmtId="165" formatCode="[$€-2]\ #,##0.00"/>
    <numFmt numFmtId="166" formatCode="&quot;€&quot;#,##0"/>
    <numFmt numFmtId="167" formatCode="&quot;€&quot;#,##0.00"/>
  </numFmts>
  <fonts count="10" x14ac:knownFonts="1">
    <font>
      <sz val="11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color rgb="FFFF00FF"/>
      <name val="Calibri"/>
    </font>
    <font>
      <sz val="11"/>
      <color theme="5"/>
      <name val="Calibri"/>
    </font>
    <font>
      <sz val="11"/>
      <color rgb="FF00FF00"/>
      <name val="Calibri"/>
    </font>
    <font>
      <sz val="11"/>
      <color theme="1"/>
      <name val="Arial"/>
    </font>
    <font>
      <sz val="1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164" fontId="3" fillId="0" borderId="0" xfId="0" applyNumberFormat="1" applyFont="1"/>
    <xf numFmtId="165" fontId="4" fillId="0" borderId="0" xfId="0" applyNumberFormat="1" applyFont="1" applyAlignment="1"/>
    <xf numFmtId="164" fontId="4" fillId="0" borderId="0" xfId="0" applyNumberFormat="1" applyFont="1" applyAlignment="1"/>
    <xf numFmtId="0" fontId="5" fillId="0" borderId="0" xfId="0" applyFont="1" applyAlignment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166" fontId="1" fillId="0" borderId="0" xfId="0" applyNumberFormat="1" applyFont="1" applyAlignment="1"/>
    <xf numFmtId="0" fontId="2" fillId="0" borderId="0" xfId="0" applyFont="1" applyAlignment="1"/>
    <xf numFmtId="164" fontId="3" fillId="0" borderId="0" xfId="0" applyNumberFormat="1" applyFont="1" applyAlignment="1"/>
    <xf numFmtId="164" fontId="7" fillId="0" borderId="0" xfId="0" applyNumberFormat="1" applyFo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/>
    <xf numFmtId="165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66" fontId="8" fillId="0" borderId="0" xfId="0" applyNumberFormat="1" applyFont="1" applyAlignment="1">
      <alignment horizontal="right"/>
    </xf>
    <xf numFmtId="167" fontId="8" fillId="0" borderId="0" xfId="0" applyNumberFormat="1" applyFont="1" applyAlignment="1">
      <alignment horizontal="right"/>
    </xf>
    <xf numFmtId="167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0" fontId="9" fillId="0" borderId="0" xfId="0" applyFont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2"/>
  <sheetViews>
    <sheetView tabSelected="1" workbookViewId="0"/>
  </sheetViews>
  <sheetFormatPr defaultColWidth="12.59765625" defaultRowHeight="15" customHeight="1" x14ac:dyDescent="0.25"/>
  <cols>
    <col min="1" max="1" width="22.5" customWidth="1"/>
    <col min="2" max="2" width="19.59765625" customWidth="1"/>
    <col min="3" max="3" width="14.69921875" customWidth="1"/>
    <col min="4" max="4" width="13" customWidth="1"/>
    <col min="5" max="5" width="7.59765625" customWidth="1"/>
    <col min="6" max="6" width="12.19921875" customWidth="1"/>
    <col min="7" max="7" width="23.19921875" customWidth="1"/>
    <col min="8" max="8" width="11.5" customWidth="1"/>
    <col min="9" max="9" width="15.09765625" customWidth="1"/>
    <col min="10" max="26" width="7.59765625" customWidth="1"/>
  </cols>
  <sheetData>
    <row r="1" spans="1:11" ht="14.4" x14ac:dyDescent="0.3">
      <c r="A1" s="1" t="s">
        <v>0</v>
      </c>
    </row>
    <row r="3" spans="1:11" ht="14.4" x14ac:dyDescent="0.3">
      <c r="A3" s="2" t="s">
        <v>1</v>
      </c>
      <c r="C3" s="2" t="s">
        <v>2</v>
      </c>
      <c r="G3" s="3" t="s">
        <v>3</v>
      </c>
      <c r="H3" s="3" t="s">
        <v>4</v>
      </c>
      <c r="I3" s="3" t="s">
        <v>5</v>
      </c>
      <c r="J3" s="3" t="s">
        <v>6</v>
      </c>
    </row>
    <row r="4" spans="1:11" ht="14.4" x14ac:dyDescent="0.3">
      <c r="C4" s="3" t="s">
        <v>7</v>
      </c>
      <c r="D4" s="3">
        <v>305</v>
      </c>
      <c r="G4" s="3" t="s">
        <v>8</v>
      </c>
      <c r="H4" s="3">
        <v>184</v>
      </c>
      <c r="I4" s="3">
        <f t="shared" ref="I4:I6" si="0">H4/8</f>
        <v>23</v>
      </c>
      <c r="J4" s="3">
        <v>100</v>
      </c>
      <c r="K4" s="1">
        <f t="shared" ref="K4:K6" si="1">I4*J4</f>
        <v>2300</v>
      </c>
    </row>
    <row r="5" spans="1:11" ht="14.4" x14ac:dyDescent="0.3">
      <c r="A5" s="1" t="s">
        <v>9</v>
      </c>
      <c r="B5" s="4">
        <v>700</v>
      </c>
      <c r="C5" s="1" t="s">
        <v>10</v>
      </c>
      <c r="D5" s="5">
        <f>D4*12.5</f>
        <v>3812.5</v>
      </c>
      <c r="G5" s="3" t="s">
        <v>11</v>
      </c>
      <c r="H5" s="3">
        <v>64</v>
      </c>
      <c r="I5" s="3">
        <f t="shared" si="0"/>
        <v>8</v>
      </c>
      <c r="J5" s="3">
        <v>64</v>
      </c>
      <c r="K5" s="1">
        <f t="shared" si="1"/>
        <v>512</v>
      </c>
    </row>
    <row r="6" spans="1:11" ht="14.4" x14ac:dyDescent="0.3">
      <c r="A6" s="1" t="s">
        <v>12</v>
      </c>
      <c r="B6" s="4">
        <v>225</v>
      </c>
      <c r="C6" s="1" t="s">
        <v>13</v>
      </c>
      <c r="D6" s="6">
        <v>11515.2</v>
      </c>
      <c r="G6" s="3" t="s">
        <v>14</v>
      </c>
      <c r="H6" s="3">
        <v>136</v>
      </c>
      <c r="I6" s="3">
        <f t="shared" si="0"/>
        <v>17</v>
      </c>
      <c r="J6" s="3">
        <v>24</v>
      </c>
      <c r="K6" s="1">
        <f t="shared" si="1"/>
        <v>408</v>
      </c>
    </row>
    <row r="7" spans="1:11" ht="14.4" x14ac:dyDescent="0.3">
      <c r="A7" s="1" t="s">
        <v>15</v>
      </c>
      <c r="B7" s="4">
        <v>300</v>
      </c>
      <c r="D7" s="4"/>
    </row>
    <row r="8" spans="1:11" ht="14.4" x14ac:dyDescent="0.3">
      <c r="A8" s="1" t="s">
        <v>16</v>
      </c>
      <c r="B8" s="4">
        <v>1350</v>
      </c>
      <c r="D8" s="4"/>
    </row>
    <row r="9" spans="1:11" ht="14.4" x14ac:dyDescent="0.3">
      <c r="A9" s="1" t="s">
        <v>17</v>
      </c>
      <c r="B9" s="6">
        <v>200</v>
      </c>
      <c r="D9" s="4"/>
      <c r="G9" s="3" t="s">
        <v>18</v>
      </c>
      <c r="K9" s="1">
        <f>SUM(K4:K6)</f>
        <v>3220</v>
      </c>
    </row>
    <row r="10" spans="1:11" ht="14.4" x14ac:dyDescent="0.3">
      <c r="A10" s="1" t="s">
        <v>19</v>
      </c>
      <c r="B10" s="6">
        <v>0</v>
      </c>
      <c r="D10" s="4"/>
    </row>
    <row r="11" spans="1:11" ht="14.4" x14ac:dyDescent="0.3">
      <c r="A11" s="1" t="s">
        <v>20</v>
      </c>
      <c r="B11" s="6">
        <v>200</v>
      </c>
      <c r="D11" s="4"/>
      <c r="G11" s="3" t="s">
        <v>21</v>
      </c>
      <c r="H11" s="7"/>
      <c r="I11" s="7"/>
      <c r="K11" s="3">
        <v>2.1</v>
      </c>
    </row>
    <row r="12" spans="1:11" ht="14.4" x14ac:dyDescent="0.3">
      <c r="A12" s="3" t="s">
        <v>22</v>
      </c>
      <c r="B12" s="6">
        <v>400</v>
      </c>
      <c r="D12" s="4"/>
      <c r="G12" s="3" t="s">
        <v>23</v>
      </c>
      <c r="H12" s="8"/>
      <c r="I12" s="8"/>
      <c r="K12" s="3">
        <v>400</v>
      </c>
    </row>
    <row r="13" spans="1:11" ht="14.4" x14ac:dyDescent="0.3">
      <c r="A13" s="1" t="s">
        <v>24</v>
      </c>
      <c r="B13" s="6">
        <v>0</v>
      </c>
      <c r="D13" s="4"/>
    </row>
    <row r="14" spans="1:11" ht="14.4" x14ac:dyDescent="0.3">
      <c r="A14" s="1" t="s">
        <v>25</v>
      </c>
      <c r="B14" s="6">
        <v>0</v>
      </c>
      <c r="D14" s="4"/>
      <c r="G14" s="9" t="s">
        <v>26</v>
      </c>
      <c r="H14" s="10"/>
      <c r="I14" s="10"/>
      <c r="K14" s="1">
        <f>K11*K9</f>
        <v>6762</v>
      </c>
    </row>
    <row r="15" spans="1:11" ht="14.4" x14ac:dyDescent="0.3">
      <c r="A15" s="1" t="s">
        <v>27</v>
      </c>
      <c r="B15" s="6">
        <v>100</v>
      </c>
      <c r="D15" s="4"/>
    </row>
    <row r="16" spans="1:11" ht="14.4" x14ac:dyDescent="0.3">
      <c r="A16" s="1" t="s">
        <v>28</v>
      </c>
      <c r="B16" s="6">
        <v>0</v>
      </c>
      <c r="D16" s="4"/>
    </row>
    <row r="17" spans="1:6" ht="14.4" x14ac:dyDescent="0.3">
      <c r="A17" s="3" t="s">
        <v>29</v>
      </c>
      <c r="B17" s="6">
        <v>25</v>
      </c>
      <c r="D17" s="4"/>
    </row>
    <row r="18" spans="1:6" ht="14.4" x14ac:dyDescent="0.3">
      <c r="A18" s="1" t="s">
        <v>30</v>
      </c>
      <c r="B18" s="6">
        <v>6762</v>
      </c>
      <c r="D18" s="4"/>
    </row>
    <row r="19" spans="1:6" ht="14.4" x14ac:dyDescent="0.3">
      <c r="A19" s="1" t="s">
        <v>31</v>
      </c>
      <c r="B19" s="6">
        <v>875</v>
      </c>
      <c r="D19" s="4"/>
    </row>
    <row r="20" spans="1:6" ht="14.4" x14ac:dyDescent="0.3">
      <c r="A20" s="3" t="s">
        <v>32</v>
      </c>
      <c r="B20" s="6">
        <v>234</v>
      </c>
      <c r="D20" s="4"/>
    </row>
    <row r="21" spans="1:6" ht="14.4" x14ac:dyDescent="0.3">
      <c r="A21" s="3" t="s">
        <v>33</v>
      </c>
      <c r="B21" s="6">
        <v>150</v>
      </c>
      <c r="D21" s="4"/>
      <c r="E21" s="1" t="s">
        <v>34</v>
      </c>
    </row>
    <row r="22" spans="1:6" ht="14.4" x14ac:dyDescent="0.3">
      <c r="A22" s="1" t="s">
        <v>35</v>
      </c>
      <c r="B22" s="4">
        <f>B5+B6+B19+B18+B16+B15+B14+B13+B12+B11+B10+B9+B8+B7+B17+B20+B21</f>
        <v>11521</v>
      </c>
      <c r="D22" s="6">
        <f>D5+D6</f>
        <v>15327.7</v>
      </c>
      <c r="F22" s="4">
        <f>D22-B22</f>
        <v>3806.7000000000007</v>
      </c>
    </row>
    <row r="23" spans="1:6" ht="15.75" customHeight="1" x14ac:dyDescent="0.3">
      <c r="B23" s="4"/>
    </row>
    <row r="24" spans="1:6" ht="15.75" customHeight="1" x14ac:dyDescent="0.3">
      <c r="A24" s="3" t="s">
        <v>36</v>
      </c>
      <c r="B24" s="4"/>
      <c r="F24" s="11">
        <v>1000</v>
      </c>
    </row>
    <row r="25" spans="1:6" ht="15.75" customHeight="1" x14ac:dyDescent="0.3">
      <c r="B25" s="4"/>
    </row>
    <row r="26" spans="1:6" ht="15.75" customHeight="1" x14ac:dyDescent="0.3">
      <c r="B26" s="4"/>
    </row>
    <row r="27" spans="1:6" ht="15.75" customHeight="1" x14ac:dyDescent="0.3">
      <c r="B27" s="4"/>
    </row>
    <row r="28" spans="1:6" ht="15.75" customHeight="1" x14ac:dyDescent="0.3">
      <c r="B28" s="4"/>
    </row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0"/>
  <sheetViews>
    <sheetView workbookViewId="0"/>
  </sheetViews>
  <sheetFormatPr defaultColWidth="12.59765625" defaultRowHeight="15" customHeight="1" x14ac:dyDescent="0.25"/>
  <cols>
    <col min="1" max="1" width="29" customWidth="1"/>
    <col min="2" max="2" width="12.5" customWidth="1"/>
    <col min="3" max="3" width="17.3984375" customWidth="1"/>
    <col min="4" max="4" width="24.19921875" customWidth="1"/>
    <col min="5" max="5" width="19.09765625" customWidth="1"/>
    <col min="6" max="6" width="11" customWidth="1"/>
    <col min="7" max="7" width="26.5" customWidth="1"/>
    <col min="8" max="8" width="13.8984375" customWidth="1"/>
    <col min="9" max="9" width="12" customWidth="1"/>
    <col min="10" max="26" width="7.59765625" customWidth="1"/>
  </cols>
  <sheetData>
    <row r="1" spans="1:11" ht="14.4" x14ac:dyDescent="0.3">
      <c r="A1" s="1" t="s">
        <v>0</v>
      </c>
    </row>
    <row r="3" spans="1:11" ht="18.75" customHeight="1" x14ac:dyDescent="0.3">
      <c r="A3" s="12" t="s">
        <v>37</v>
      </c>
      <c r="C3" s="2" t="s">
        <v>2</v>
      </c>
      <c r="G3" s="3" t="s">
        <v>3</v>
      </c>
      <c r="H3" s="3" t="s">
        <v>4</v>
      </c>
      <c r="I3" s="3" t="s">
        <v>5</v>
      </c>
      <c r="J3" s="3" t="s">
        <v>6</v>
      </c>
    </row>
    <row r="4" spans="1:11" ht="41.25" customHeight="1" x14ac:dyDescent="0.3">
      <c r="C4" s="3" t="s">
        <v>7</v>
      </c>
      <c r="D4" s="3">
        <v>750</v>
      </c>
      <c r="E4" s="3">
        <v>15</v>
      </c>
      <c r="G4" s="3" t="s">
        <v>8</v>
      </c>
      <c r="H4" s="3">
        <v>184</v>
      </c>
      <c r="I4" s="3">
        <f t="shared" ref="I4:I6" si="0">H4/8</f>
        <v>23</v>
      </c>
      <c r="J4" s="3">
        <v>100</v>
      </c>
      <c r="K4" s="1">
        <f t="shared" ref="K4:K6" si="1">I4*J4</f>
        <v>2300</v>
      </c>
    </row>
    <row r="5" spans="1:11" ht="14.4" x14ac:dyDescent="0.3">
      <c r="A5" s="1" t="s">
        <v>9</v>
      </c>
      <c r="B5" s="4">
        <v>700</v>
      </c>
      <c r="C5" s="3" t="s">
        <v>38</v>
      </c>
      <c r="D5" s="5">
        <f>D4*E4</f>
        <v>11250</v>
      </c>
      <c r="G5" s="3" t="s">
        <v>11</v>
      </c>
      <c r="H5" s="3">
        <v>64</v>
      </c>
      <c r="I5" s="3">
        <f t="shared" si="0"/>
        <v>8</v>
      </c>
      <c r="J5" s="3">
        <v>64</v>
      </c>
      <c r="K5" s="1">
        <f t="shared" si="1"/>
        <v>512</v>
      </c>
    </row>
    <row r="6" spans="1:11" ht="14.4" x14ac:dyDescent="0.3">
      <c r="A6" s="1" t="s">
        <v>12</v>
      </c>
      <c r="B6" s="4">
        <v>225</v>
      </c>
      <c r="C6" s="3" t="s">
        <v>39</v>
      </c>
      <c r="D6" s="6"/>
      <c r="G6" s="3" t="s">
        <v>14</v>
      </c>
      <c r="H6" s="3">
        <v>136</v>
      </c>
      <c r="I6" s="3">
        <f t="shared" si="0"/>
        <v>17</v>
      </c>
      <c r="J6" s="3">
        <v>24</v>
      </c>
      <c r="K6" s="1">
        <f t="shared" si="1"/>
        <v>408</v>
      </c>
    </row>
    <row r="7" spans="1:11" ht="14.4" x14ac:dyDescent="0.3">
      <c r="A7" s="1" t="s">
        <v>15</v>
      </c>
      <c r="B7" s="4">
        <v>300</v>
      </c>
      <c r="D7" s="4"/>
    </row>
    <row r="8" spans="1:11" ht="14.4" x14ac:dyDescent="0.3">
      <c r="A8" s="1" t="s">
        <v>16</v>
      </c>
      <c r="B8" s="13">
        <v>3000</v>
      </c>
      <c r="D8" s="4"/>
    </row>
    <row r="9" spans="1:11" ht="14.4" x14ac:dyDescent="0.3">
      <c r="A9" s="1" t="s">
        <v>17</v>
      </c>
      <c r="B9" s="6">
        <v>200</v>
      </c>
      <c r="D9" s="4"/>
      <c r="G9" s="3" t="s">
        <v>18</v>
      </c>
      <c r="K9" s="1">
        <f>SUM(K4:K6)</f>
        <v>3220</v>
      </c>
    </row>
    <row r="10" spans="1:11" ht="14.4" x14ac:dyDescent="0.3">
      <c r="A10" s="1" t="s">
        <v>19</v>
      </c>
      <c r="B10" s="6">
        <v>0</v>
      </c>
      <c r="D10" s="4"/>
    </row>
    <row r="11" spans="1:11" ht="14.4" x14ac:dyDescent="0.3">
      <c r="A11" s="1" t="s">
        <v>20</v>
      </c>
      <c r="B11" s="6">
        <v>200</v>
      </c>
      <c r="D11" s="4"/>
      <c r="G11" s="3" t="s">
        <v>21</v>
      </c>
      <c r="H11" s="7"/>
      <c r="I11" s="7"/>
      <c r="K11" s="3">
        <v>2.1</v>
      </c>
    </row>
    <row r="12" spans="1:11" ht="14.4" x14ac:dyDescent="0.3">
      <c r="A12" s="3" t="s">
        <v>22</v>
      </c>
      <c r="B12" s="6">
        <v>400</v>
      </c>
      <c r="D12" s="4"/>
      <c r="G12" s="3" t="s">
        <v>23</v>
      </c>
      <c r="H12" s="8"/>
      <c r="I12" s="8"/>
      <c r="K12" s="3">
        <v>400</v>
      </c>
    </row>
    <row r="13" spans="1:11" ht="14.4" x14ac:dyDescent="0.3">
      <c r="A13" s="1" t="s">
        <v>27</v>
      </c>
      <c r="B13" s="6">
        <v>100</v>
      </c>
      <c r="D13" s="4"/>
    </row>
    <row r="14" spans="1:11" ht="14.4" x14ac:dyDescent="0.3">
      <c r="A14" s="3" t="s">
        <v>29</v>
      </c>
      <c r="B14" s="6">
        <v>25</v>
      </c>
      <c r="D14" s="4"/>
      <c r="G14" s="9" t="s">
        <v>26</v>
      </c>
      <c r="H14" s="10"/>
      <c r="I14" s="10"/>
      <c r="K14" s="1">
        <f>K11*K9</f>
        <v>6762</v>
      </c>
    </row>
    <row r="15" spans="1:11" ht="14.4" x14ac:dyDescent="0.3">
      <c r="A15" s="1" t="s">
        <v>31</v>
      </c>
      <c r="B15" s="6">
        <v>250</v>
      </c>
      <c r="D15" s="4"/>
    </row>
    <row r="16" spans="1:11" ht="14.4" x14ac:dyDescent="0.3">
      <c r="A16" s="3" t="s">
        <v>40</v>
      </c>
      <c r="B16" s="6">
        <v>150</v>
      </c>
      <c r="D16" s="4"/>
    </row>
    <row r="17" spans="1:9" ht="14.4" x14ac:dyDescent="0.3">
      <c r="A17" s="1" t="s">
        <v>35</v>
      </c>
      <c r="B17" s="4">
        <f>SUM(B4:B16)</f>
        <v>5550</v>
      </c>
      <c r="D17" s="4"/>
    </row>
    <row r="18" spans="1:9" ht="14.4" x14ac:dyDescent="0.3">
      <c r="B18" s="4"/>
      <c r="D18" s="4"/>
    </row>
    <row r="19" spans="1:9" ht="14.4" x14ac:dyDescent="0.3">
      <c r="A19" s="3" t="s">
        <v>41</v>
      </c>
      <c r="B19" s="13" t="s">
        <v>42</v>
      </c>
      <c r="C19" s="3" t="s">
        <v>43</v>
      </c>
      <c r="D19" s="13" t="s">
        <v>44</v>
      </c>
      <c r="E19" s="3" t="s">
        <v>45</v>
      </c>
      <c r="F19" s="3" t="s">
        <v>46</v>
      </c>
      <c r="G19" s="3" t="s">
        <v>47</v>
      </c>
      <c r="I19" s="3" t="s">
        <v>48</v>
      </c>
    </row>
    <row r="20" spans="1:9" ht="14.4" x14ac:dyDescent="0.3">
      <c r="B20" s="4"/>
      <c r="D20" s="4"/>
      <c r="F20" s="3">
        <v>2.1</v>
      </c>
    </row>
    <row r="21" spans="1:9" ht="15.75" customHeight="1" x14ac:dyDescent="0.3">
      <c r="B21" s="13"/>
      <c r="D21" s="4"/>
    </row>
    <row r="22" spans="1:9" ht="15.75" customHeight="1" x14ac:dyDescent="0.3">
      <c r="A22" s="3" t="s">
        <v>49</v>
      </c>
      <c r="B22" s="13">
        <v>320</v>
      </c>
      <c r="C22" s="3">
        <v>22</v>
      </c>
      <c r="D22" s="4">
        <f t="shared" ref="D22:D25" si="2">B22*C22</f>
        <v>7040</v>
      </c>
      <c r="E22" s="3">
        <v>100</v>
      </c>
      <c r="F22" s="4">
        <f>$F20*E22*C22</f>
        <v>4620</v>
      </c>
      <c r="G22" s="14">
        <f t="shared" ref="G22:G25" si="3">D22-F22</f>
        <v>2420</v>
      </c>
      <c r="I22" s="1">
        <f t="shared" ref="I22:I24" si="4">C22*8*12.5</f>
        <v>2200</v>
      </c>
    </row>
    <row r="23" spans="1:9" ht="15.75" customHeight="1" x14ac:dyDescent="0.3">
      <c r="A23" s="3" t="s">
        <v>50</v>
      </c>
      <c r="B23" s="13">
        <v>250</v>
      </c>
      <c r="C23" s="3">
        <v>9</v>
      </c>
      <c r="D23" s="4">
        <f t="shared" si="2"/>
        <v>2250</v>
      </c>
      <c r="E23" s="3">
        <v>64</v>
      </c>
      <c r="F23" s="4">
        <f t="shared" ref="F23:F24" si="5">2.1*E23*C23</f>
        <v>1209.6000000000001</v>
      </c>
      <c r="G23" s="14">
        <f t="shared" si="3"/>
        <v>1040.3999999999999</v>
      </c>
      <c r="I23" s="1">
        <f t="shared" si="4"/>
        <v>900</v>
      </c>
    </row>
    <row r="24" spans="1:9" ht="15.75" customHeight="1" x14ac:dyDescent="0.3">
      <c r="A24" s="3" t="s">
        <v>51</v>
      </c>
      <c r="B24" s="13">
        <v>157.52000000000001</v>
      </c>
      <c r="C24" s="3">
        <v>16</v>
      </c>
      <c r="D24" s="4">
        <f t="shared" si="2"/>
        <v>2520.3200000000002</v>
      </c>
      <c r="E24" s="3">
        <v>24</v>
      </c>
      <c r="F24" s="4">
        <f t="shared" si="5"/>
        <v>806.40000000000009</v>
      </c>
      <c r="G24" s="14">
        <f t="shared" si="3"/>
        <v>1713.92</v>
      </c>
      <c r="I24" s="1">
        <f t="shared" si="4"/>
        <v>1600</v>
      </c>
    </row>
    <row r="25" spans="1:9" ht="15.75" customHeight="1" x14ac:dyDescent="0.3">
      <c r="A25" s="3" t="s">
        <v>52</v>
      </c>
      <c r="B25" s="13">
        <v>12.5</v>
      </c>
      <c r="C25" s="3">
        <v>305</v>
      </c>
      <c r="D25" s="4">
        <f t="shared" si="2"/>
        <v>3812.5</v>
      </c>
      <c r="E25" s="3">
        <v>0</v>
      </c>
      <c r="G25" s="14">
        <f t="shared" si="3"/>
        <v>3812.5</v>
      </c>
      <c r="I25" s="3">
        <v>3812.5</v>
      </c>
    </row>
    <row r="26" spans="1:9" ht="15.75" customHeight="1" x14ac:dyDescent="0.25"/>
    <row r="27" spans="1:9" ht="15.75" customHeight="1" x14ac:dyDescent="0.25"/>
    <row r="28" spans="1:9" ht="15.75" customHeight="1" x14ac:dyDescent="0.3">
      <c r="A28" s="3" t="s">
        <v>49</v>
      </c>
      <c r="B28" s="13">
        <v>320</v>
      </c>
      <c r="C28" s="3">
        <v>22</v>
      </c>
      <c r="D28" s="4">
        <f t="shared" ref="D28:D31" si="6">B28*C28</f>
        <v>7040</v>
      </c>
      <c r="E28" s="3">
        <v>100</v>
      </c>
      <c r="F28" s="4">
        <f>$F26*E28*C28</f>
        <v>0</v>
      </c>
      <c r="G28" s="14">
        <f t="shared" ref="G28:G31" si="7">D28-F28</f>
        <v>7040</v>
      </c>
      <c r="I28" s="1">
        <f t="shared" ref="I28:I30" si="8">C28*8*12.5</f>
        <v>2200</v>
      </c>
    </row>
    <row r="29" spans="1:9" ht="15.75" customHeight="1" x14ac:dyDescent="0.3">
      <c r="A29" s="3" t="s">
        <v>50</v>
      </c>
      <c r="B29" s="13">
        <v>250</v>
      </c>
      <c r="C29" s="3">
        <v>9</v>
      </c>
      <c r="D29" s="4">
        <f t="shared" si="6"/>
        <v>2250</v>
      </c>
      <c r="E29" s="3">
        <v>64</v>
      </c>
      <c r="F29" s="4">
        <f t="shared" ref="F29:F30" si="9">2.1*E29*C29</f>
        <v>1209.6000000000001</v>
      </c>
      <c r="G29" s="14">
        <f t="shared" si="7"/>
        <v>1040.3999999999999</v>
      </c>
      <c r="I29" s="1">
        <f t="shared" si="8"/>
        <v>900</v>
      </c>
    </row>
    <row r="30" spans="1:9" ht="15.75" customHeight="1" x14ac:dyDescent="0.3">
      <c r="A30" s="3" t="s">
        <v>51</v>
      </c>
      <c r="B30" s="13">
        <v>157.52000000000001</v>
      </c>
      <c r="C30" s="3">
        <v>16</v>
      </c>
      <c r="D30" s="4">
        <f t="shared" si="6"/>
        <v>2520.3200000000002</v>
      </c>
      <c r="E30" s="3">
        <v>24</v>
      </c>
      <c r="F30" s="4">
        <f t="shared" si="9"/>
        <v>806.40000000000009</v>
      </c>
      <c r="G30" s="14">
        <f t="shared" si="7"/>
        <v>1713.92</v>
      </c>
      <c r="I30" s="1">
        <f t="shared" si="8"/>
        <v>1600</v>
      </c>
    </row>
    <row r="31" spans="1:9" ht="15.75" customHeight="1" x14ac:dyDescent="0.3">
      <c r="A31" s="3" t="s">
        <v>52</v>
      </c>
      <c r="B31" s="13">
        <v>12.5</v>
      </c>
      <c r="C31" s="3">
        <v>305</v>
      </c>
      <c r="D31" s="4">
        <f t="shared" si="6"/>
        <v>3812.5</v>
      </c>
      <c r="E31" s="3">
        <v>0</v>
      </c>
      <c r="G31" s="14">
        <f t="shared" si="7"/>
        <v>3812.5</v>
      </c>
      <c r="I31" s="3">
        <v>3812.5</v>
      </c>
    </row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00"/>
  <sheetViews>
    <sheetView workbookViewId="0"/>
  </sheetViews>
  <sheetFormatPr defaultColWidth="12.59765625" defaultRowHeight="15" customHeight="1" x14ac:dyDescent="0.25"/>
  <cols>
    <col min="1" max="1" width="21.3984375" customWidth="1"/>
    <col min="2" max="2" width="10.3984375" customWidth="1"/>
    <col min="3" max="3" width="17.3984375" customWidth="1"/>
    <col min="4" max="4" width="12.19921875" customWidth="1"/>
    <col min="5" max="5" width="9.3984375" customWidth="1"/>
    <col min="6" max="6" width="12.59765625" customWidth="1"/>
    <col min="7" max="7" width="25.09765625" customWidth="1"/>
    <col min="8" max="8" width="13.8984375" customWidth="1"/>
    <col min="9" max="9" width="12.5" customWidth="1"/>
    <col min="10" max="10" width="17" customWidth="1"/>
    <col min="11" max="11" width="11.09765625" customWidth="1"/>
    <col min="12" max="12" width="13.5" customWidth="1"/>
    <col min="13" max="13" width="15.59765625" customWidth="1"/>
    <col min="14" max="14" width="17.19921875" customWidth="1"/>
    <col min="15" max="15" width="21.19921875" customWidth="1"/>
    <col min="16" max="16" width="11.09765625" customWidth="1"/>
    <col min="17" max="26" width="7.59765625" customWidth="1"/>
  </cols>
  <sheetData>
    <row r="1" spans="1:11" ht="14.4" x14ac:dyDescent="0.3">
      <c r="A1" s="3" t="s">
        <v>53</v>
      </c>
    </row>
    <row r="3" spans="1:11" ht="14.4" x14ac:dyDescent="0.3">
      <c r="A3" s="2" t="s">
        <v>1</v>
      </c>
      <c r="C3" s="2" t="s">
        <v>2</v>
      </c>
      <c r="G3" s="3" t="s">
        <v>3</v>
      </c>
      <c r="H3" s="3" t="s">
        <v>4</v>
      </c>
      <c r="I3" s="3" t="s">
        <v>5</v>
      </c>
      <c r="J3" s="3" t="s">
        <v>6</v>
      </c>
    </row>
    <row r="4" spans="1:11" ht="14.4" x14ac:dyDescent="0.3">
      <c r="C4" s="3" t="s">
        <v>7</v>
      </c>
      <c r="G4" s="3" t="s">
        <v>8</v>
      </c>
      <c r="I4" s="3">
        <f t="shared" ref="I4:I6" si="0">H4/8</f>
        <v>0</v>
      </c>
      <c r="J4" s="3">
        <v>100</v>
      </c>
      <c r="K4" s="1">
        <f t="shared" ref="K4:K6" si="1">I4*J4</f>
        <v>0</v>
      </c>
    </row>
    <row r="5" spans="1:11" ht="14.4" x14ac:dyDescent="0.3">
      <c r="A5" s="1" t="s">
        <v>9</v>
      </c>
      <c r="B5" s="13" t="s">
        <v>54</v>
      </c>
      <c r="C5" s="1" t="s">
        <v>10</v>
      </c>
      <c r="D5" s="5">
        <f>D4*17.5</f>
        <v>0</v>
      </c>
      <c r="G5" s="3" t="s">
        <v>11</v>
      </c>
      <c r="I5" s="3">
        <f t="shared" si="0"/>
        <v>0</v>
      </c>
      <c r="J5" s="3">
        <v>64</v>
      </c>
      <c r="K5" s="1">
        <f t="shared" si="1"/>
        <v>0</v>
      </c>
    </row>
    <row r="6" spans="1:11" ht="14.4" x14ac:dyDescent="0.3">
      <c r="A6" s="1" t="s">
        <v>12</v>
      </c>
      <c r="B6" s="13" t="s">
        <v>54</v>
      </c>
      <c r="C6" s="1" t="s">
        <v>13</v>
      </c>
      <c r="D6" s="6">
        <v>11515.2</v>
      </c>
      <c r="G6" s="3" t="s">
        <v>14</v>
      </c>
      <c r="I6" s="3">
        <f t="shared" si="0"/>
        <v>0</v>
      </c>
      <c r="J6" s="3">
        <v>24</v>
      </c>
      <c r="K6" s="1">
        <f t="shared" si="1"/>
        <v>0</v>
      </c>
    </row>
    <row r="7" spans="1:11" ht="14.4" x14ac:dyDescent="0.3">
      <c r="A7" s="1" t="s">
        <v>15</v>
      </c>
      <c r="B7" s="13" t="s">
        <v>54</v>
      </c>
      <c r="D7" s="4"/>
    </row>
    <row r="8" spans="1:11" ht="14.4" x14ac:dyDescent="0.3">
      <c r="A8" s="1" t="s">
        <v>16</v>
      </c>
      <c r="B8" s="4">
        <f>(400*1.21)+(2495*1.09)</f>
        <v>3203.55</v>
      </c>
      <c r="D8" s="4"/>
    </row>
    <row r="9" spans="1:11" ht="14.4" x14ac:dyDescent="0.3">
      <c r="A9" s="1" t="s">
        <v>17</v>
      </c>
      <c r="B9" s="6">
        <v>200</v>
      </c>
      <c r="D9" s="4"/>
      <c r="G9" s="3" t="s">
        <v>18</v>
      </c>
      <c r="K9" s="1">
        <f>SUM(K4:K6)</f>
        <v>0</v>
      </c>
    </row>
    <row r="10" spans="1:11" ht="14.4" x14ac:dyDescent="0.3">
      <c r="A10" s="1" t="s">
        <v>19</v>
      </c>
      <c r="B10" s="6">
        <v>0</v>
      </c>
      <c r="D10" s="4"/>
    </row>
    <row r="11" spans="1:11" ht="14.4" x14ac:dyDescent="0.3">
      <c r="A11" s="1" t="s">
        <v>20</v>
      </c>
      <c r="B11" s="6">
        <v>0</v>
      </c>
      <c r="D11" s="4"/>
      <c r="G11" s="3" t="s">
        <v>21</v>
      </c>
      <c r="H11" s="7"/>
      <c r="I11" s="7"/>
      <c r="K11" s="3">
        <v>2.1</v>
      </c>
    </row>
    <row r="12" spans="1:11" ht="14.4" x14ac:dyDescent="0.3">
      <c r="A12" s="3" t="s">
        <v>22</v>
      </c>
      <c r="B12" s="6">
        <v>0</v>
      </c>
      <c r="D12" s="4"/>
      <c r="G12" s="3" t="s">
        <v>23</v>
      </c>
      <c r="H12" s="8"/>
      <c r="I12" s="8"/>
      <c r="K12" s="3">
        <v>400</v>
      </c>
    </row>
    <row r="13" spans="1:11" ht="14.4" x14ac:dyDescent="0.3">
      <c r="A13" s="1" t="s">
        <v>24</v>
      </c>
      <c r="B13" s="6">
        <v>0</v>
      </c>
      <c r="D13" s="4"/>
    </row>
    <row r="14" spans="1:11" ht="14.4" x14ac:dyDescent="0.3">
      <c r="A14" s="1" t="s">
        <v>25</v>
      </c>
      <c r="B14" s="6">
        <v>0</v>
      </c>
      <c r="D14" s="4"/>
      <c r="G14" s="9" t="s">
        <v>26</v>
      </c>
      <c r="H14" s="10"/>
      <c r="I14" s="10"/>
      <c r="K14" s="1">
        <f>K11*K9</f>
        <v>0</v>
      </c>
    </row>
    <row r="15" spans="1:11" ht="14.4" x14ac:dyDescent="0.3">
      <c r="A15" s="1" t="s">
        <v>27</v>
      </c>
      <c r="B15" s="6">
        <v>100</v>
      </c>
      <c r="D15" s="4"/>
    </row>
    <row r="16" spans="1:11" ht="14.4" x14ac:dyDescent="0.3">
      <c r="A16" s="1" t="s">
        <v>28</v>
      </c>
      <c r="B16" s="6">
        <v>0</v>
      </c>
      <c r="D16" s="4"/>
    </row>
    <row r="17" spans="1:16" ht="14.4" x14ac:dyDescent="0.3">
      <c r="A17" s="3" t="s">
        <v>29</v>
      </c>
      <c r="B17" s="6">
        <v>125</v>
      </c>
      <c r="D17" s="4"/>
      <c r="G17" s="15" t="s">
        <v>55</v>
      </c>
      <c r="H17" s="16" t="s">
        <v>56</v>
      </c>
      <c r="I17" s="16" t="s">
        <v>57</v>
      </c>
      <c r="J17" s="16" t="s">
        <v>58</v>
      </c>
      <c r="K17" s="16" t="s">
        <v>59</v>
      </c>
      <c r="L17" s="16" t="s">
        <v>60</v>
      </c>
      <c r="M17" s="16" t="s">
        <v>61</v>
      </c>
      <c r="N17" s="16" t="s">
        <v>62</v>
      </c>
      <c r="O17" s="17" t="s">
        <v>63</v>
      </c>
      <c r="P17" s="17" t="s">
        <v>64</v>
      </c>
    </row>
    <row r="18" spans="1:16" ht="14.4" x14ac:dyDescent="0.3">
      <c r="A18" s="1" t="s">
        <v>30</v>
      </c>
      <c r="B18" s="6" t="s">
        <v>54</v>
      </c>
      <c r="D18" s="4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4.4" x14ac:dyDescent="0.3">
      <c r="A19" s="1" t="s">
        <v>31</v>
      </c>
      <c r="B19" s="6">
        <v>0</v>
      </c>
      <c r="D19" s="4"/>
      <c r="G19" s="15" t="s">
        <v>65</v>
      </c>
      <c r="H19" s="18">
        <v>17.5</v>
      </c>
      <c r="I19" s="19">
        <v>0</v>
      </c>
      <c r="J19" s="19">
        <v>0</v>
      </c>
      <c r="K19" s="19">
        <v>0</v>
      </c>
      <c r="L19" s="18">
        <v>15</v>
      </c>
      <c r="M19" s="20">
        <v>0</v>
      </c>
      <c r="N19" s="21">
        <v>17.5</v>
      </c>
      <c r="O19" s="15"/>
      <c r="P19" s="22">
        <f t="shared" ref="P19:P23" si="2">O19*N19</f>
        <v>0</v>
      </c>
    </row>
    <row r="20" spans="1:16" ht="14.4" x14ac:dyDescent="0.3">
      <c r="A20" s="3" t="s">
        <v>32</v>
      </c>
      <c r="B20" s="6">
        <v>0</v>
      </c>
      <c r="D20" s="4"/>
      <c r="G20" s="15" t="s">
        <v>66</v>
      </c>
      <c r="H20" s="18">
        <v>20</v>
      </c>
      <c r="I20" s="19">
        <v>0</v>
      </c>
      <c r="J20" s="19">
        <v>0</v>
      </c>
      <c r="K20" s="19">
        <v>0</v>
      </c>
      <c r="L20" s="18">
        <v>17.5</v>
      </c>
      <c r="M20" s="20">
        <v>0</v>
      </c>
      <c r="N20" s="20">
        <v>20</v>
      </c>
      <c r="O20" s="15"/>
      <c r="P20" s="23">
        <f t="shared" si="2"/>
        <v>0</v>
      </c>
    </row>
    <row r="21" spans="1:16" ht="15.75" customHeight="1" x14ac:dyDescent="0.3">
      <c r="A21" s="24" t="s">
        <v>40</v>
      </c>
      <c r="B21" s="6" t="s">
        <v>54</v>
      </c>
      <c r="D21" s="4"/>
      <c r="E21" s="1" t="s">
        <v>34</v>
      </c>
      <c r="G21" s="15" t="s">
        <v>67</v>
      </c>
      <c r="H21" s="18">
        <v>200</v>
      </c>
      <c r="I21" s="19">
        <v>24</v>
      </c>
      <c r="J21" s="19">
        <f t="shared" ref="J21:J23" si="3">I21*2.1</f>
        <v>50.400000000000006</v>
      </c>
      <c r="K21" s="19">
        <f t="shared" ref="K21:K23" si="4">I21/8</f>
        <v>3</v>
      </c>
      <c r="L21" s="18">
        <f t="shared" ref="L21:L23" si="5">H21/8</f>
        <v>25</v>
      </c>
      <c r="M21" s="18">
        <v>9.6</v>
      </c>
      <c r="N21" s="18">
        <f t="shared" ref="N21:N23" si="6">M21/8+17.5</f>
        <v>18.7</v>
      </c>
      <c r="O21" s="15"/>
      <c r="P21" s="18">
        <f t="shared" si="2"/>
        <v>0</v>
      </c>
    </row>
    <row r="22" spans="1:16" ht="15.75" customHeight="1" x14ac:dyDescent="0.3">
      <c r="A22" s="1" t="s">
        <v>35</v>
      </c>
      <c r="B22" s="4" t="e">
        <f>B5+B6+B19+B18+B16+B15+B14+B13+B12+B11+B10+B9+B8+B7+B17+B20+B21</f>
        <v>#VALUE!</v>
      </c>
      <c r="D22" s="6">
        <f>D5+D6</f>
        <v>11515.2</v>
      </c>
      <c r="F22" s="4" t="e">
        <f>D22-B22</f>
        <v>#VALUE!</v>
      </c>
      <c r="G22" s="15" t="s">
        <v>68</v>
      </c>
      <c r="H22" s="18">
        <v>290</v>
      </c>
      <c r="I22" s="19">
        <v>64</v>
      </c>
      <c r="J22" s="19">
        <f t="shared" si="3"/>
        <v>134.4</v>
      </c>
      <c r="K22" s="19">
        <f t="shared" si="4"/>
        <v>8</v>
      </c>
      <c r="L22" s="18">
        <f t="shared" si="5"/>
        <v>36.25</v>
      </c>
      <c r="M22" s="18">
        <v>15.6</v>
      </c>
      <c r="N22" s="18">
        <f t="shared" si="6"/>
        <v>19.45</v>
      </c>
      <c r="O22" s="15"/>
      <c r="P22" s="18">
        <f t="shared" si="2"/>
        <v>0</v>
      </c>
    </row>
    <row r="23" spans="1:16" ht="15.75" customHeight="1" x14ac:dyDescent="0.3">
      <c r="B23" s="4"/>
      <c r="G23" s="15" t="s">
        <v>69</v>
      </c>
      <c r="H23" s="18">
        <v>370</v>
      </c>
      <c r="I23" s="19">
        <v>100</v>
      </c>
      <c r="J23" s="19">
        <f t="shared" si="3"/>
        <v>210</v>
      </c>
      <c r="K23" s="19">
        <f t="shared" si="4"/>
        <v>12.5</v>
      </c>
      <c r="L23" s="18">
        <f t="shared" si="5"/>
        <v>46.25</v>
      </c>
      <c r="M23" s="18">
        <v>20</v>
      </c>
      <c r="N23" s="18">
        <f t="shared" si="6"/>
        <v>20</v>
      </c>
      <c r="O23" s="15"/>
      <c r="P23" s="18">
        <f t="shared" si="2"/>
        <v>0</v>
      </c>
    </row>
    <row r="24" spans="1:16" ht="15.75" customHeight="1" x14ac:dyDescent="0.3">
      <c r="A24" s="3" t="s">
        <v>36</v>
      </c>
      <c r="B24" s="4"/>
      <c r="F24" s="11">
        <v>1000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.75" customHeight="1" x14ac:dyDescent="0.25">
      <c r="G25" s="15" t="s">
        <v>70</v>
      </c>
      <c r="H25" s="15"/>
      <c r="I25" s="15"/>
      <c r="J25" s="15"/>
      <c r="K25" s="15"/>
      <c r="L25" s="15"/>
      <c r="M25" s="15"/>
      <c r="N25" s="19"/>
      <c r="O25" s="15"/>
      <c r="P25" s="15"/>
    </row>
    <row r="26" spans="1:16" ht="15.75" customHeight="1" x14ac:dyDescent="0.25"/>
    <row r="27" spans="1:16" ht="15.75" customHeight="1" x14ac:dyDescent="0.25"/>
    <row r="28" spans="1:16" ht="15.75" customHeight="1" x14ac:dyDescent="0.25"/>
    <row r="29" spans="1:16" ht="15.75" customHeight="1" x14ac:dyDescent="0.25"/>
    <row r="30" spans="1:16" ht="15.75" customHeight="1" x14ac:dyDescent="0.25"/>
    <row r="31" spans="1:16" ht="15.75" customHeight="1" x14ac:dyDescent="0.25"/>
    <row r="32" spans="1:1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2019</vt:lpstr>
      <vt:lpstr>Blad2</vt:lpstr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Fam. Felkers</dc:creator>
  <cp:lastModifiedBy>A. Hietkamp</cp:lastModifiedBy>
  <dcterms:created xsi:type="dcterms:W3CDTF">2019-09-11T15:04:01Z</dcterms:created>
  <dcterms:modified xsi:type="dcterms:W3CDTF">2021-11-01T10:18:08Z</dcterms:modified>
</cp:coreProperties>
</file>